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5 BIME" sheetId="1" r:id="rId1"/>
  </sheets>
  <definedNames>
    <definedName name="Excel_BuiltIn_Print_Area_1_1">"$#REF!.$A$1:$G$54"</definedName>
    <definedName name="Excel_BuiltIn_Print_Area_10">"$#REF!.$A$1:$G$54"</definedName>
  </definedNames>
  <calcPr calcId="125725" iterateDelta="1E-4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D33"/>
  <c r="H33" s="1"/>
  <c r="C33"/>
  <c r="B33"/>
  <c r="J32"/>
  <c r="I32"/>
  <c r="H32"/>
  <c r="C32"/>
  <c r="G31"/>
  <c r="F31"/>
  <c r="J31" s="1"/>
  <c r="E31"/>
  <c r="I31" s="1"/>
  <c r="D31"/>
  <c r="H31" s="1"/>
  <c r="B31"/>
  <c r="J30"/>
  <c r="I30"/>
  <c r="H30"/>
  <c r="C30"/>
  <c r="G29"/>
  <c r="F29"/>
  <c r="J29" s="1"/>
  <c r="E29"/>
  <c r="I29" s="1"/>
  <c r="D29"/>
  <c r="H29" s="1"/>
  <c r="C29"/>
  <c r="B29"/>
  <c r="G28"/>
  <c r="F28"/>
  <c r="J28" s="1"/>
  <c r="E28"/>
  <c r="I28" s="1"/>
  <c r="D28"/>
  <c r="H28" s="1"/>
  <c r="B28"/>
  <c r="G27"/>
  <c r="F27"/>
  <c r="J27" s="1"/>
  <c r="E27"/>
  <c r="I27" s="1"/>
  <c r="D27"/>
  <c r="H27" s="1"/>
  <c r="C27"/>
  <c r="B27"/>
  <c r="G26"/>
  <c r="G34" s="1"/>
  <c r="G36" s="1"/>
  <c r="G38" s="1"/>
  <c r="F26"/>
  <c r="F34" s="1"/>
  <c r="E26"/>
  <c r="E34" s="1"/>
  <c r="D26"/>
  <c r="D34" s="1"/>
  <c r="B26"/>
  <c r="B34" s="1"/>
  <c r="B36" s="1"/>
  <c r="B38" s="1"/>
  <c r="J20"/>
  <c r="H18"/>
  <c r="D18"/>
  <c r="J18" s="1"/>
  <c r="J17" s="1"/>
  <c r="H17"/>
  <c r="D17"/>
  <c r="B17"/>
  <c r="H16"/>
  <c r="J16" s="1"/>
  <c r="D16"/>
  <c r="F16" s="1"/>
  <c r="F14" s="1"/>
  <c r="J15"/>
  <c r="H14"/>
  <c r="H19" s="1"/>
  <c r="D14"/>
  <c r="D19" s="1"/>
  <c r="D21" s="1"/>
  <c r="D23" s="1"/>
  <c r="B14"/>
  <c r="B19" s="1"/>
  <c r="B21" s="1"/>
  <c r="B23" s="1"/>
  <c r="J12"/>
  <c r="H11"/>
  <c r="F11"/>
  <c r="D11"/>
  <c r="J11" s="1"/>
  <c r="B11"/>
  <c r="H10"/>
  <c r="F10"/>
  <c r="D10"/>
  <c r="J10" s="1"/>
  <c r="J9"/>
  <c r="H9"/>
  <c r="F9"/>
  <c r="D9"/>
  <c r="J8"/>
  <c r="H8"/>
  <c r="F8"/>
  <c r="D8"/>
  <c r="J7"/>
  <c r="H7"/>
  <c r="F7"/>
  <c r="D7"/>
  <c r="J6"/>
  <c r="H6"/>
  <c r="F6"/>
  <c r="D6"/>
  <c r="B6"/>
  <c r="H21" l="1"/>
  <c r="J19"/>
  <c r="E36"/>
  <c r="I34"/>
  <c r="D36"/>
  <c r="H34"/>
  <c r="F36"/>
  <c r="J34"/>
  <c r="C26"/>
  <c r="C34" s="1"/>
  <c r="C36" s="1"/>
  <c r="C38" s="1"/>
  <c r="I26"/>
  <c r="C28"/>
  <c r="C31"/>
  <c r="J14"/>
  <c r="F18"/>
  <c r="F17" s="1"/>
  <c r="F19" s="1"/>
  <c r="F21" s="1"/>
  <c r="F23" s="1"/>
  <c r="H26"/>
  <c r="J26"/>
  <c r="J36" l="1"/>
  <c r="H22"/>
  <c r="H23" s="1"/>
  <c r="F37" s="1"/>
  <c r="F38" s="1"/>
  <c r="J38"/>
  <c r="H36"/>
  <c r="D38"/>
  <c r="H38" s="1"/>
  <c r="E38"/>
  <c r="I38" s="1"/>
  <c r="I36"/>
  <c r="J21"/>
  <c r="J23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<sst xmlns="http://schemas.openxmlformats.org/spreadsheetml/2006/main" count="54" uniqueCount="53">
  <si>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</si>
  <si>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</si>
  <si>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</si>
  <si>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5º Bimestre 2020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</si>
  <si>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</si>
  <si>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</si>
  <si>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</si>
  <si>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</si>
  <si>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</si>
  <si>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</si>
  <si>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</si>
  <si>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</si>
  <si>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</si>
  <si>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</si>
  <si>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</si>
  <si>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</si>
  <si>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</si>
  <si>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</si>
  <si>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</si>
  <si>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</si>
  <si>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</si>
  <si>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</si>
  <si>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</si>
  <si>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</si>
  <si>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</si>
  <si>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</si>
  <si>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</si>
  <si>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</si>
  <si>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</si>
  <si>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</si>
  <si>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</si>
  <si>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</si>
  <si>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</si>
  <si>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</si>
  <si>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</si>
  <si>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</si>
  <si>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</si>
  <si>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</si>
  <si>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</si>
  <si>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</si>
  <si>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</si>
  <si>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</si>
  <si>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</si>
  <si>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</si>
  <si>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</si>
  <si>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</si>
  <si>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</si>
  <si>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</si>
  <si>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</si>
  <si>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</si>
  <si>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Elizeu Eclair T. Borges                 João Carlos Tascin                                             Livia Tavares Benetti               Thaize Aparecida Martins de Abreu</t>
  </si>
  <si>
    <t>Presidente da EMDURB               Diretor Administrativo Financeiro – Interino                 Contadora                       Resp. Controle Interno</t>
  </si>
  <si>
    <t xml:space="preserve">                                                                                                                               CRC 1SP268936/O-0                        Exercício 2020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</si>
</sst>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2" fillId="0" borderId="1" xfId="1" applyFont="1" applyBorder="1" applyAlignment="1" applyProtection="1"/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19" zoomScaleNormal="100" workbookViewId="0">
      <pane xSplit="1" topLeftCell="B1" activePane="topRight" state="frozen"/>
      <selection activeCell="A4" sqref="A4"/>
      <selection pane="topRight" activeCell="F45" sqref="F45"/>
    </sheetView>
  </sheetViews>
  <sheetFormatPr defaultRowHeight="12.75"/>
  <cols>
    <col min="1" max="1" width="45.5703125" customWidth="1"/>
    <col min="2" max="2" width="12.7109375" bestFit="1" customWidth="1"/>
    <col min="3" max="3" width="11.42578125" bestFit="1" customWidth="1"/>
    <col min="4" max="8" width="12.7109375" bestFit="1" customWidth="1"/>
    <col min="9" max="9" width="11.7109375" bestFit="1" customWidth="1"/>
    <col min="10" max="10" width="14" bestFit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8533663</v>
      </c>
      <c r="C6" s="7"/>
      <c r="D6" s="7">
        <f>SUM(D7:D10)</f>
        <v>8533663</v>
      </c>
      <c r="E6" s="7"/>
      <c r="F6" s="7">
        <f>SUM(F7:F10)</f>
        <v>7111385.833333334</v>
      </c>
      <c r="G6" s="7"/>
      <c r="H6" s="7">
        <f>SUM(H7:H10)</f>
        <v>4291953.29</v>
      </c>
      <c r="I6" s="7"/>
      <c r="J6" s="8">
        <f>H6-D6</f>
        <v>-4241709.71</v>
      </c>
    </row>
    <row r="7" spans="1:10" ht="13.5" customHeight="1">
      <c r="A7" s="9" t="s">
        <v>11</v>
      </c>
      <c r="B7" s="10">
        <v>3734898</v>
      </c>
      <c r="C7" s="10"/>
      <c r="D7" s="10">
        <f>B7</f>
        <v>3734898</v>
      </c>
      <c r="E7" s="10"/>
      <c r="F7" s="10">
        <f>D7/12*10</f>
        <v>3112415</v>
      </c>
      <c r="G7" s="10"/>
      <c r="H7" s="10">
        <f>1870545.05</f>
        <v>1870545.05</v>
      </c>
      <c r="I7" s="10"/>
      <c r="J7" s="11">
        <f>H7-D7</f>
        <v>-1864352.95</v>
      </c>
    </row>
    <row r="8" spans="1:10">
      <c r="A8" s="9" t="s">
        <v>12</v>
      </c>
      <c r="B8" s="10">
        <v>776510</v>
      </c>
      <c r="C8" s="10"/>
      <c r="D8" s="10">
        <f>B8</f>
        <v>776510</v>
      </c>
      <c r="E8" s="10"/>
      <c r="F8" s="10">
        <f>D8/12*10</f>
        <v>647091.66666666663</v>
      </c>
      <c r="G8" s="10"/>
      <c r="H8" s="10">
        <f>389623.43</f>
        <v>389623.43</v>
      </c>
      <c r="I8" s="10"/>
      <c r="J8" s="11">
        <f>H8-D8</f>
        <v>-386886.57</v>
      </c>
    </row>
    <row r="9" spans="1:10">
      <c r="A9" s="9" t="s">
        <v>13</v>
      </c>
      <c r="B9" s="10">
        <v>3734324</v>
      </c>
      <c r="C9" s="10"/>
      <c r="D9" s="10">
        <f>B9</f>
        <v>3734324</v>
      </c>
      <c r="E9" s="10"/>
      <c r="F9" s="10">
        <f>D9/12*10</f>
        <v>3111936.666666667</v>
      </c>
      <c r="G9" s="10"/>
      <c r="H9" s="10">
        <f>1698206.84</f>
        <v>1698206.84</v>
      </c>
      <c r="I9" s="10"/>
      <c r="J9" s="11">
        <f>H9-D9</f>
        <v>-2036117.16</v>
      </c>
    </row>
    <row r="10" spans="1:10">
      <c r="A10" s="9" t="s">
        <v>14</v>
      </c>
      <c r="B10" s="10">
        <v>287931</v>
      </c>
      <c r="C10" s="10"/>
      <c r="D10" s="10">
        <f>B10</f>
        <v>287931</v>
      </c>
      <c r="E10" s="10"/>
      <c r="F10" s="10">
        <f>D10/12*10</f>
        <v>239942.5</v>
      </c>
      <c r="G10" s="10"/>
      <c r="H10" s="10">
        <f>333577.97</f>
        <v>333577.96999999997</v>
      </c>
      <c r="I10" s="10"/>
      <c r="J10" s="11">
        <f>H10-D10</f>
        <v>45646.969999999972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8">
        <f>D11-H11</f>
        <v>0</v>
      </c>
    </row>
    <row r="12" spans="1:10">
      <c r="A12" s="9" t="s">
        <v>16</v>
      </c>
      <c r="B12" s="13">
        <v>0</v>
      </c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1">
        <f>D12-H12</f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57796724</v>
      </c>
      <c r="C14" s="7"/>
      <c r="D14" s="7">
        <f>SUM(D15:D16)</f>
        <v>57796724</v>
      </c>
      <c r="E14" s="7"/>
      <c r="F14" s="7">
        <f>SUM(F15:F16)</f>
        <v>48163936.666666672</v>
      </c>
      <c r="G14" s="7"/>
      <c r="H14" s="7">
        <f>SUM(H15:H16)</f>
        <v>41092389.420000002</v>
      </c>
      <c r="I14" s="7"/>
      <c r="J14" s="14">
        <f>H14-D14</f>
        <v>-16704334.579999998</v>
      </c>
    </row>
    <row r="15" spans="1:10" ht="12.75" customHeight="1">
      <c r="A15" s="9" t="s">
        <v>19</v>
      </c>
      <c r="B15" s="13">
        <v>0</v>
      </c>
      <c r="C15" s="13"/>
      <c r="D15" s="13">
        <v>0</v>
      </c>
      <c r="E15" s="13"/>
      <c r="F15" s="13">
        <v>0</v>
      </c>
      <c r="G15" s="13"/>
      <c r="H15" s="13">
        <v>0</v>
      </c>
      <c r="I15" s="13"/>
      <c r="J15" s="11">
        <f>D15-H15</f>
        <v>0</v>
      </c>
    </row>
    <row r="16" spans="1:10" ht="12.75" customHeight="1">
      <c r="A16" s="9" t="s">
        <v>20</v>
      </c>
      <c r="B16" s="13">
        <v>57796724</v>
      </c>
      <c r="C16" s="13"/>
      <c r="D16" s="13">
        <f>B16</f>
        <v>57796724</v>
      </c>
      <c r="E16" s="13"/>
      <c r="F16" s="13">
        <f>D16/12*10</f>
        <v>48163936.666666672</v>
      </c>
      <c r="G16" s="13"/>
      <c r="H16" s="13">
        <f>41092389.42</f>
        <v>41092389.420000002</v>
      </c>
      <c r="I16" s="13"/>
      <c r="J16" s="11">
        <f>H16-D16</f>
        <v>-16704334.579999998</v>
      </c>
    </row>
    <row r="17" spans="1:10" ht="12.75" customHeight="1">
      <c r="A17" s="4" t="s">
        <v>21</v>
      </c>
      <c r="B17" s="12">
        <f>B18</f>
        <v>2770585</v>
      </c>
      <c r="C17" s="12"/>
      <c r="D17" s="12">
        <f>D18</f>
        <v>2770585</v>
      </c>
      <c r="E17" s="12"/>
      <c r="F17" s="12">
        <f>F18</f>
        <v>2308820.8333333335</v>
      </c>
      <c r="G17" s="12"/>
      <c r="H17" s="12">
        <f>H18</f>
        <v>697291.1</v>
      </c>
      <c r="I17" s="12"/>
      <c r="J17" s="15">
        <f>J18</f>
        <v>-2073293.9</v>
      </c>
    </row>
    <row r="18" spans="1:10" ht="12.75" customHeight="1">
      <c r="A18" s="9" t="s">
        <v>22</v>
      </c>
      <c r="B18" s="13">
        <v>2770585</v>
      </c>
      <c r="C18" s="13"/>
      <c r="D18" s="13">
        <f>B18</f>
        <v>2770585</v>
      </c>
      <c r="E18" s="13"/>
      <c r="F18" s="13">
        <f>D18/12*10</f>
        <v>2308820.8333333335</v>
      </c>
      <c r="G18" s="13"/>
      <c r="H18" s="13">
        <f>697291.1</f>
        <v>697291.1</v>
      </c>
      <c r="I18" s="13"/>
      <c r="J18" s="11">
        <f>H18-D18</f>
        <v>-2073293.9</v>
      </c>
    </row>
    <row r="19" spans="1:10">
      <c r="A19" s="4" t="s">
        <v>23</v>
      </c>
      <c r="B19" s="7">
        <f>SUM(B14+B6+B17)</f>
        <v>69100972</v>
      </c>
      <c r="C19" s="7"/>
      <c r="D19" s="7">
        <f>SUM(D14+D6+D17)</f>
        <v>69100972</v>
      </c>
      <c r="E19" s="7"/>
      <c r="F19" s="7">
        <f>SUM(F14+F6+F17)</f>
        <v>57584143.333333343</v>
      </c>
      <c r="G19" s="7"/>
      <c r="H19" s="7">
        <f>SUM(H14+H6+H17)</f>
        <v>46081633.810000002</v>
      </c>
      <c r="I19" s="7"/>
      <c r="J19" s="8">
        <f>H19-D19</f>
        <v>-23019338.189999998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8">
        <f>D20-H20</f>
        <v>0</v>
      </c>
    </row>
    <row r="21" spans="1:10">
      <c r="A21" s="4" t="s">
        <v>25</v>
      </c>
      <c r="B21" s="7">
        <f>SUM(B19:C20)</f>
        <v>69100972</v>
      </c>
      <c r="C21" s="7"/>
      <c r="D21" s="7">
        <f>SUM(D19:E20)</f>
        <v>69100972</v>
      </c>
      <c r="E21" s="7"/>
      <c r="F21" s="7">
        <f>SUM(F19:G20)</f>
        <v>57584143.333333343</v>
      </c>
      <c r="G21" s="7"/>
      <c r="H21" s="7">
        <f>SUM(H19:I20)</f>
        <v>46081633.810000002</v>
      </c>
      <c r="I21" s="7"/>
      <c r="J21" s="8">
        <f>H21-D21</f>
        <v>-23019338.189999998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4313055.900000006</v>
      </c>
      <c r="I22" s="7"/>
      <c r="J22" s="16"/>
    </row>
    <row r="23" spans="1:10">
      <c r="A23" s="4" t="s">
        <v>27</v>
      </c>
      <c r="B23" s="7">
        <f>SUM(B21:C22)</f>
        <v>69100972</v>
      </c>
      <c r="C23" s="7"/>
      <c r="D23" s="7">
        <f>SUM(D21:E22)</f>
        <v>69100972</v>
      </c>
      <c r="E23" s="7"/>
      <c r="F23" s="7">
        <f>SUM(F21:G22)</f>
        <v>57584143.333333343</v>
      </c>
      <c r="G23" s="7"/>
      <c r="H23" s="7">
        <f>SUM(H21:I22)</f>
        <v>50394689.710000008</v>
      </c>
      <c r="I23" s="7"/>
      <c r="J23" s="8">
        <f>J21</f>
        <v>-23019338.189999998</v>
      </c>
    </row>
    <row r="24" spans="1:10">
      <c r="A24" s="17"/>
      <c r="B24" s="3"/>
      <c r="C24" s="3"/>
      <c r="D24" s="3"/>
      <c r="E24" s="3"/>
      <c r="F24" s="2"/>
      <c r="G24" s="2"/>
      <c r="H24" s="2"/>
      <c r="I24" s="2"/>
      <c r="J24" s="2"/>
    </row>
    <row r="25" spans="1:10" ht="33.75">
      <c r="A25" s="4" t="s">
        <v>28</v>
      </c>
      <c r="B25" s="18" t="s">
        <v>29</v>
      </c>
      <c r="C25" s="18" t="s">
        <v>30</v>
      </c>
      <c r="D25" s="18" t="s">
        <v>31</v>
      </c>
      <c r="E25" s="18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</row>
    <row r="26" spans="1:10">
      <c r="A26" s="4" t="s">
        <v>28</v>
      </c>
      <c r="B26" s="20">
        <f>B27+B28</f>
        <v>64878447</v>
      </c>
      <c r="C26" s="21">
        <f t="shared" ref="C26:C33" si="0">D26-B26</f>
        <v>0</v>
      </c>
      <c r="D26" s="20">
        <f>D27+D28</f>
        <v>64878447</v>
      </c>
      <c r="E26" s="20">
        <f>E27+E28</f>
        <v>55185941.109999999</v>
      </c>
      <c r="F26" s="20">
        <f>F27+F28</f>
        <v>48469061.260000005</v>
      </c>
      <c r="G26" s="20">
        <f>G27+G28</f>
        <v>40881175.640000001</v>
      </c>
      <c r="H26" s="22">
        <f t="shared" ref="H26:J36" si="1">D26-E26</f>
        <v>9692505.8900000006</v>
      </c>
      <c r="I26" s="22">
        <f t="shared" si="1"/>
        <v>6716879.849999994</v>
      </c>
      <c r="J26" s="23">
        <f t="shared" si="1"/>
        <v>7587885.6200000048</v>
      </c>
    </row>
    <row r="27" spans="1:10">
      <c r="A27" s="9" t="s">
        <v>38</v>
      </c>
      <c r="B27" s="24">
        <f>32438285+12152893+442450+72684</f>
        <v>45106312</v>
      </c>
      <c r="C27" s="24">
        <f t="shared" si="0"/>
        <v>0</v>
      </c>
      <c r="D27" s="24">
        <f>32438285+12152893+402450+112684</f>
        <v>45106312</v>
      </c>
      <c r="E27" s="24">
        <f>24184614.77+12150899.7+276563.2+55365.28</f>
        <v>36667442.950000003</v>
      </c>
      <c r="F27" s="24">
        <f>24184614.77+10589708.51+276563.2+55365.28</f>
        <v>35106251.760000005</v>
      </c>
      <c r="G27" s="24">
        <f>24184614.77+5871777.87+275030.2+55365.28</f>
        <v>30386788.120000001</v>
      </c>
      <c r="H27" s="25">
        <f t="shared" si="1"/>
        <v>8438869.049999997</v>
      </c>
      <c r="I27" s="25">
        <f t="shared" si="1"/>
        <v>1561191.1899999976</v>
      </c>
      <c r="J27" s="26">
        <f t="shared" si="1"/>
        <v>4719463.6400000043</v>
      </c>
    </row>
    <row r="28" spans="1:10">
      <c r="A28" s="9" t="s">
        <v>39</v>
      </c>
      <c r="B28" s="24">
        <f>5092270+200966+12901454+132483+866972+312500+2230+199664+1510+62086</f>
        <v>19772135</v>
      </c>
      <c r="C28" s="24">
        <f t="shared" si="0"/>
        <v>0</v>
      </c>
      <c r="D28" s="24">
        <f>4432270+200966+13551454+142483+866972+312500+37230+164664+1510+62086</f>
        <v>19772135</v>
      </c>
      <c r="E28" s="24">
        <f>57160730.75-38642232.59</f>
        <v>18518498.159999996</v>
      </c>
      <c r="F28" s="24">
        <f>50394689.71-37031880.21</f>
        <v>13362809.5</v>
      </c>
      <c r="G28" s="24">
        <f>42797157.18-32302769.66</f>
        <v>10494387.52</v>
      </c>
      <c r="H28" s="25">
        <f t="shared" si="1"/>
        <v>1253636.8400000036</v>
      </c>
      <c r="I28" s="25">
        <f t="shared" si="1"/>
        <v>5155688.6599999964</v>
      </c>
      <c r="J28" s="26">
        <f t="shared" si="1"/>
        <v>2868421.9800000004</v>
      </c>
    </row>
    <row r="29" spans="1:10">
      <c r="A29" s="4" t="s">
        <v>40</v>
      </c>
      <c r="B29" s="21">
        <f>B30+B31</f>
        <v>1076543</v>
      </c>
      <c r="C29" s="21">
        <f t="shared" si="0"/>
        <v>-224500</v>
      </c>
      <c r="D29" s="21">
        <f>D30+D31</f>
        <v>852043</v>
      </c>
      <c r="E29" s="21">
        <f>E30+E31</f>
        <v>741169.78</v>
      </c>
      <c r="F29" s="21">
        <f>F30+F31</f>
        <v>740619.78</v>
      </c>
      <c r="G29" s="21">
        <f>G30+G31</f>
        <v>740619.78</v>
      </c>
      <c r="H29" s="22">
        <f t="shared" si="1"/>
        <v>110873.21999999997</v>
      </c>
      <c r="I29" s="22">
        <f t="shared" si="1"/>
        <v>550</v>
      </c>
      <c r="J29" s="23">
        <f t="shared" si="1"/>
        <v>0</v>
      </c>
    </row>
    <row r="30" spans="1:10">
      <c r="A30" s="9" t="s">
        <v>41</v>
      </c>
      <c r="B30" s="24">
        <v>110915</v>
      </c>
      <c r="C30" s="24">
        <f t="shared" si="0"/>
        <v>0</v>
      </c>
      <c r="D30" s="24">
        <v>110915</v>
      </c>
      <c r="E30" s="24">
        <v>550</v>
      </c>
      <c r="F30" s="24">
        <v>0</v>
      </c>
      <c r="G30" s="24">
        <v>0</v>
      </c>
      <c r="H30" s="25">
        <f t="shared" si="1"/>
        <v>110365</v>
      </c>
      <c r="I30" s="25">
        <f t="shared" si="1"/>
        <v>550</v>
      </c>
      <c r="J30" s="26">
        <f t="shared" si="1"/>
        <v>0</v>
      </c>
    </row>
    <row r="31" spans="1:10">
      <c r="A31" s="9" t="s">
        <v>42</v>
      </c>
      <c r="B31" s="24">
        <f>965628</f>
        <v>965628</v>
      </c>
      <c r="C31" s="24">
        <f t="shared" si="0"/>
        <v>-224500</v>
      </c>
      <c r="D31" s="24">
        <f>741128</f>
        <v>741128</v>
      </c>
      <c r="E31" s="24">
        <f>740619.78</f>
        <v>740619.78</v>
      </c>
      <c r="F31" s="24">
        <f>740619.78</f>
        <v>740619.78</v>
      </c>
      <c r="G31" s="24">
        <f>740619.78</f>
        <v>740619.78</v>
      </c>
      <c r="H31" s="25">
        <f t="shared" si="1"/>
        <v>508.21999999997206</v>
      </c>
      <c r="I31" s="25">
        <f t="shared" si="1"/>
        <v>0</v>
      </c>
      <c r="J31" s="26">
        <f t="shared" si="1"/>
        <v>0</v>
      </c>
    </row>
    <row r="32" spans="1:10">
      <c r="A32" s="4" t="s">
        <v>43</v>
      </c>
      <c r="B32" s="21">
        <v>100000</v>
      </c>
      <c r="C32" s="21">
        <f t="shared" si="0"/>
        <v>-90000</v>
      </c>
      <c r="D32" s="21">
        <v>10000</v>
      </c>
      <c r="E32" s="21">
        <v>0</v>
      </c>
      <c r="F32" s="21">
        <v>0</v>
      </c>
      <c r="G32" s="21">
        <v>0</v>
      </c>
      <c r="H32" s="22">
        <f t="shared" si="1"/>
        <v>10000</v>
      </c>
      <c r="I32" s="22">
        <f t="shared" si="1"/>
        <v>0</v>
      </c>
      <c r="J32" s="23">
        <f t="shared" si="1"/>
        <v>0</v>
      </c>
    </row>
    <row r="33" spans="1:10">
      <c r="A33" s="9" t="s">
        <v>44</v>
      </c>
      <c r="B33" s="24">
        <f>249541+2770586+25855</f>
        <v>3045982</v>
      </c>
      <c r="C33" s="24">
        <f t="shared" si="0"/>
        <v>314500</v>
      </c>
      <c r="D33" s="24">
        <f>249541+2770586+340355</f>
        <v>3360482</v>
      </c>
      <c r="E33" s="24">
        <f>232436.18+697291.1+303892.58</f>
        <v>1233619.8600000001</v>
      </c>
      <c r="F33" s="24">
        <f>183824.99+697291.1+303892.58</f>
        <v>1185008.67</v>
      </c>
      <c r="G33" s="24">
        <f>174178.08+697291.1+303892.58</f>
        <v>1175361.76</v>
      </c>
      <c r="H33" s="25">
        <f t="shared" si="1"/>
        <v>2126862.1399999997</v>
      </c>
      <c r="I33" s="25">
        <f t="shared" si="1"/>
        <v>48611.190000000177</v>
      </c>
      <c r="J33" s="26">
        <f t="shared" si="1"/>
        <v>9646.9099999999162</v>
      </c>
    </row>
    <row r="34" spans="1:10">
      <c r="A34" s="4" t="s">
        <v>45</v>
      </c>
      <c r="B34" s="21">
        <f>SUM(B26+B29+B32+B33)</f>
        <v>69100972</v>
      </c>
      <c r="C34" s="21">
        <f>SUM(C26,C29,C32,C33)</f>
        <v>0</v>
      </c>
      <c r="D34" s="21">
        <f>SUM(D26+D29+D32+D33)</f>
        <v>69100972</v>
      </c>
      <c r="E34" s="21">
        <f>SUM(E26+E29+E32+E33)</f>
        <v>57160730.75</v>
      </c>
      <c r="F34" s="21">
        <f>SUM(F26+F29+F32+F33)</f>
        <v>50394689.710000008</v>
      </c>
      <c r="G34" s="21">
        <f>SUM(G26+G29+G32+G33)</f>
        <v>42797157.18</v>
      </c>
      <c r="H34" s="22">
        <f t="shared" si="1"/>
        <v>11940241.25</v>
      </c>
      <c r="I34" s="22">
        <f t="shared" si="1"/>
        <v>6766041.0399999917</v>
      </c>
      <c r="J34" s="23">
        <f t="shared" si="1"/>
        <v>7597532.5300000086</v>
      </c>
    </row>
    <row r="35" spans="1:10">
      <c r="A35" s="9" t="s">
        <v>46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2">
        <f t="shared" si="1"/>
        <v>0</v>
      </c>
      <c r="I35" s="22">
        <f t="shared" si="1"/>
        <v>0</v>
      </c>
      <c r="J35" s="23">
        <f t="shared" si="1"/>
        <v>0</v>
      </c>
    </row>
    <row r="36" spans="1:10">
      <c r="A36" s="4" t="s">
        <v>47</v>
      </c>
      <c r="B36" s="21">
        <f>SUM(B34:B35)</f>
        <v>69100972</v>
      </c>
      <c r="C36" s="24">
        <f>SUM(C34,C35)</f>
        <v>0</v>
      </c>
      <c r="D36" s="21">
        <f>SUM(D34:D35)</f>
        <v>69100972</v>
      </c>
      <c r="E36" s="21">
        <f>SUM(E34:E35)</f>
        <v>57160730.75</v>
      </c>
      <c r="F36" s="21">
        <f>SUM(F34:F35)</f>
        <v>50394689.710000008</v>
      </c>
      <c r="G36" s="21">
        <f>SUM(G34:G35)</f>
        <v>42797157.18</v>
      </c>
      <c r="H36" s="22">
        <f t="shared" si="1"/>
        <v>11940241.25</v>
      </c>
      <c r="I36" s="22">
        <f t="shared" si="1"/>
        <v>6766041.0399999917</v>
      </c>
      <c r="J36" s="23">
        <f t="shared" si="1"/>
        <v>7597532.5300000086</v>
      </c>
    </row>
    <row r="37" spans="1:10">
      <c r="A37" s="4" t="s">
        <v>48</v>
      </c>
      <c r="B37" s="24">
        <v>0</v>
      </c>
      <c r="C37" s="21">
        <v>0</v>
      </c>
      <c r="D37" s="24">
        <v>0</v>
      </c>
      <c r="E37" s="24">
        <v>0</v>
      </c>
      <c r="F37" s="24">
        <f>H23-F36</f>
        <v>0</v>
      </c>
      <c r="G37" s="24">
        <v>0</v>
      </c>
      <c r="H37" s="22">
        <f>D37-E37</f>
        <v>0</v>
      </c>
      <c r="I37" s="22">
        <v>0</v>
      </c>
      <c r="J37" s="23">
        <v>0</v>
      </c>
    </row>
    <row r="38" spans="1:10">
      <c r="A38" s="4" t="s">
        <v>49</v>
      </c>
      <c r="B38" s="21">
        <f>SUM(B36:B37)</f>
        <v>69100972</v>
      </c>
      <c r="C38" s="24">
        <f>SUM(C36,C37)</f>
        <v>0</v>
      </c>
      <c r="D38" s="21">
        <f>SUM(D36:D37)</f>
        <v>69100972</v>
      </c>
      <c r="E38" s="21">
        <f>SUM(E36:E37)</f>
        <v>57160730.75</v>
      </c>
      <c r="F38" s="21">
        <f>SUM(F36:F37)</f>
        <v>50394689.710000008</v>
      </c>
      <c r="G38" s="21">
        <f>SUM(G36:G37)</f>
        <v>42797157.18</v>
      </c>
      <c r="H38" s="22">
        <f>D38-E38</f>
        <v>11940241.25</v>
      </c>
      <c r="I38" s="22">
        <f>E38-F36</f>
        <v>6766041.0399999917</v>
      </c>
      <c r="J38" s="23">
        <f>F36-G38</f>
        <v>7597532.5300000086</v>
      </c>
    </row>
    <row r="40" spans="1:10">
      <c r="C40" s="27"/>
      <c r="I40" s="28"/>
    </row>
    <row r="41" spans="1:10">
      <c r="A41" s="29" t="s">
        <v>50</v>
      </c>
      <c r="B41" s="29"/>
      <c r="C41" s="29"/>
      <c r="D41" s="29"/>
      <c r="E41" s="29"/>
      <c r="F41" s="29"/>
      <c r="I41" s="28"/>
    </row>
    <row r="42" spans="1:10">
      <c r="A42" s="30" t="s">
        <v>51</v>
      </c>
      <c r="B42" s="30"/>
      <c r="C42" s="30"/>
      <c r="D42" s="30"/>
      <c r="E42" s="30"/>
      <c r="F42" s="30"/>
    </row>
    <row r="43" spans="1:10">
      <c r="A43" s="31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2020-11-27T11:40:05Z</dcterms:created>
  <dcterms:modified xsi:type="dcterms:W3CDTF">2020-11-27T11:41:48Z</dcterms:modified>
</cp:coreProperties>
</file>